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65" windowWidth="21015" windowHeight="9885" activeTab="7"/>
  </bookViews>
  <sheets>
    <sheet name="Задача 1" sheetId="7" r:id="rId1"/>
    <sheet name="Задача 2" sheetId="1" r:id="rId2"/>
    <sheet name="Задача 3" sheetId="2" r:id="rId3"/>
    <sheet name="Задача 4" sheetId="3" r:id="rId4"/>
    <sheet name="Задача 5" sheetId="4" r:id="rId5"/>
    <sheet name="Задача 6" sheetId="5" r:id="rId6"/>
    <sheet name="Задача 7" sheetId="6" r:id="rId7"/>
    <sheet name="Задача 8" sheetId="8" r:id="rId8"/>
  </sheets>
  <calcPr calcId="125725"/>
</workbook>
</file>

<file path=xl/calcChain.xml><?xml version="1.0" encoding="utf-8"?>
<calcChain xmlns="http://schemas.openxmlformats.org/spreadsheetml/2006/main">
  <c r="B22" i="5"/>
  <c r="B12"/>
  <c r="H2"/>
  <c r="D20" i="8"/>
  <c r="D18"/>
  <c r="B16"/>
  <c r="B15"/>
  <c r="B14"/>
  <c r="D12"/>
  <c r="B10"/>
  <c r="C10"/>
  <c r="A10"/>
  <c r="G3"/>
  <c r="H3"/>
  <c r="F3"/>
  <c r="D8" i="6"/>
  <c r="C8"/>
  <c r="G4"/>
  <c r="G5"/>
  <c r="G3"/>
  <c r="B8"/>
  <c r="D4"/>
  <c r="D5"/>
  <c r="D3"/>
  <c r="B4" i="5"/>
  <c r="B13" i="4"/>
  <c r="E11"/>
  <c r="E3"/>
  <c r="E4"/>
  <c r="E5"/>
  <c r="E6"/>
  <c r="E7"/>
  <c r="E8"/>
  <c r="E9"/>
  <c r="E2"/>
  <c r="B9"/>
  <c r="B8"/>
  <c r="B7"/>
  <c r="B6"/>
  <c r="B5"/>
  <c r="B4"/>
  <c r="B3"/>
  <c r="B2"/>
  <c r="D11"/>
  <c r="C8" i="2"/>
  <c r="B8"/>
  <c r="C7"/>
  <c r="B7"/>
  <c r="I3" i="1"/>
  <c r="B4" i="7"/>
  <c r="B9" i="3"/>
  <c r="B7"/>
  <c r="D7"/>
  <c r="D3"/>
  <c r="D4"/>
  <c r="D2"/>
  <c r="C20" i="1"/>
  <c r="D20"/>
  <c r="E20"/>
  <c r="F20"/>
  <c r="B20"/>
  <c r="C19"/>
  <c r="D19"/>
  <c r="E19"/>
  <c r="F19"/>
  <c r="B19"/>
  <c r="C12"/>
  <c r="D12"/>
  <c r="E12"/>
  <c r="F12"/>
  <c r="B12"/>
  <c r="C11"/>
  <c r="D11"/>
  <c r="E11"/>
  <c r="F11"/>
  <c r="B11"/>
  <c r="J7"/>
  <c r="K7"/>
  <c r="L7"/>
  <c r="I7"/>
  <c r="J3"/>
  <c r="K3"/>
  <c r="L3"/>
</calcChain>
</file>

<file path=xl/sharedStrings.xml><?xml version="1.0" encoding="utf-8"?>
<sst xmlns="http://schemas.openxmlformats.org/spreadsheetml/2006/main" count="112" uniqueCount="85">
  <si>
    <t>Год</t>
  </si>
  <si>
    <t>Произведено автомобилей всего,  тыс.</t>
  </si>
  <si>
    <t>В том числе легковых</t>
  </si>
  <si>
    <t>грузовых</t>
  </si>
  <si>
    <t>ОПД с постоянной базой</t>
  </si>
  <si>
    <t>ОПД с переменной
базой</t>
  </si>
  <si>
    <t>ОПС</t>
  </si>
  <si>
    <t>на начало года 2003г.</t>
  </si>
  <si>
    <t>на начало года 2008г.</t>
  </si>
  <si>
    <t>Педиатры, тыс. чел.</t>
  </si>
  <si>
    <t>Терапевты, тыс. чел.</t>
  </si>
  <si>
    <t>Постоянное население</t>
  </si>
  <si>
    <t>в том числе детей до 13 лет</t>
  </si>
  <si>
    <t>Первый</t>
  </si>
  <si>
    <t>Второй</t>
  </si>
  <si>
    <t>Третий</t>
  </si>
  <si>
    <t>Вьезд</t>
  </si>
  <si>
    <t>Машин</t>
  </si>
  <si>
    <t>Время</t>
  </si>
  <si>
    <t>Группы складских помещений по площади, тыс.м²</t>
  </si>
  <si>
    <t>Число помещений</t>
  </si>
  <si>
    <t>Общая площадь занятых помещений, тыс.м²</t>
  </si>
  <si>
    <t>ОПК (л/г)</t>
  </si>
  <si>
    <t>ОПК (г/л)</t>
  </si>
  <si>
    <t>Обеспечение
педиатрами
(на 1 ребенка)</t>
  </si>
  <si>
    <t>Обеспечение
терапевтами
(на 1 взрослого)</t>
  </si>
  <si>
    <t>Всего машин</t>
  </si>
  <si>
    <t>Общее время</t>
  </si>
  <si>
    <t>Среднее</t>
  </si>
  <si>
    <t>Вид преступления</t>
  </si>
  <si>
    <t>1 квартал</t>
  </si>
  <si>
    <t>2 квартал</t>
  </si>
  <si>
    <t>Количество зарегистрированных преступлений</t>
  </si>
  <si>
    <t>% раскрываемости преступлений</t>
  </si>
  <si>
    <t>Количество раскрытых  преступлений</t>
  </si>
  <si>
    <t>Кража</t>
  </si>
  <si>
    <t>Взяточничество</t>
  </si>
  <si>
    <t>Вымогательство</t>
  </si>
  <si>
    <t xml:space="preserve">Торговая фирма планировала в 2007г. по сравнению с 2006г.  увеличить оборот на 17,4%. 
Выполнение плана составило 104,7%. 
Определите относительный показатель динамики оборота. </t>
  </si>
  <si>
    <t>ОПД=</t>
  </si>
  <si>
    <t>до 5</t>
  </si>
  <si>
    <t>от 5 до 10</t>
  </si>
  <si>
    <t>от 10 до 15</t>
  </si>
  <si>
    <t>от 15 до 20</t>
  </si>
  <si>
    <t>от 20 до 25</t>
  </si>
  <si>
    <t>от 25 до 30</t>
  </si>
  <si>
    <t>от 30 до 35</t>
  </si>
  <si>
    <t>свыше 35</t>
  </si>
  <si>
    <t>Средняя площадь занятых помещений, тыс.м²</t>
  </si>
  <si>
    <t>Число рабочих</t>
  </si>
  <si>
    <t>Средняя площадь помещений в группе</t>
  </si>
  <si>
    <t>Всего</t>
  </si>
  <si>
    <t>Ср. % загрузки помещений</t>
  </si>
  <si>
    <t>Средняя выработка в группе, шт.</t>
  </si>
  <si>
    <t>1) Среднедн. Выработка =</t>
  </si>
  <si>
    <t>Раскрыто</t>
  </si>
  <si>
    <t>Ср. % раскрываемости
за 1 кварталл:</t>
  </si>
  <si>
    <t>Ср. % раскрываемости
за 2 кварталл:</t>
  </si>
  <si>
    <t>Ср. % раскрываемости
за полугодие:</t>
  </si>
  <si>
    <t>Число детей в семье</t>
  </si>
  <si>
    <t>Число семей сотрудников по отделам</t>
  </si>
  <si>
    <t>первый</t>
  </si>
  <si>
    <t>второй</t>
  </si>
  <si>
    <t>третий</t>
  </si>
  <si>
    <t>Детей в расчете на 1 семью
 (х ср.):</t>
  </si>
  <si>
    <t>Внутригрупповые дисперсии:</t>
  </si>
  <si>
    <t>Ср. из внутригрупповых:</t>
  </si>
  <si>
    <t xml:space="preserve">Всего детей = </t>
  </si>
  <si>
    <t xml:space="preserve">Всего семей = </t>
  </si>
  <si>
    <t>х ср. =</t>
  </si>
  <si>
    <t>Межгрупповая дисперсия:</t>
  </si>
  <si>
    <t>Общ. дисперсия кол-ва детей:</t>
  </si>
  <si>
    <t>2) Медиана:</t>
  </si>
  <si>
    <t xml:space="preserve">Хо = </t>
  </si>
  <si>
    <t xml:space="preserve">h = </t>
  </si>
  <si>
    <t xml:space="preserve">S ме-1 = </t>
  </si>
  <si>
    <t xml:space="preserve">∑ni = </t>
  </si>
  <si>
    <t xml:space="preserve">n me = </t>
  </si>
  <si>
    <t xml:space="preserve">Медиана = </t>
  </si>
  <si>
    <t xml:space="preserve">Модальный интервал - </t>
  </si>
  <si>
    <t>38-34</t>
  </si>
  <si>
    <t xml:space="preserve">S ме+1 = </t>
  </si>
  <si>
    <t xml:space="preserve">Мода = </t>
  </si>
  <si>
    <t>Мода:</t>
  </si>
  <si>
    <t xml:space="preserve">3)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</si>
</sst>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ont="1"/>
    <xf numFmtId="0" fontId="0" fillId="0" borderId="5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right" vertical="top" wrapText="1"/>
    </xf>
    <xf numFmtId="0" fontId="0" fillId="0" borderId="11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0" fontId="0" fillId="0" borderId="0" xfId="0" applyNumberFormat="1"/>
    <xf numFmtId="10" fontId="0" fillId="3" borderId="0" xfId="0" applyNumberFormat="1" applyFill="1"/>
    <xf numFmtId="0" fontId="4" fillId="0" borderId="0" xfId="0" applyFont="1" applyAlignment="1">
      <alignment horizontal="right"/>
    </xf>
    <xf numFmtId="0" fontId="5" fillId="0" borderId="0" xfId="0" applyFont="1"/>
    <xf numFmtId="2" fontId="0" fillId="3" borderId="0" xfId="0" applyNumberFormat="1" applyFill="1"/>
    <xf numFmtId="2" fontId="0" fillId="3" borderId="9" xfId="0" applyNumberForma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10" fontId="0" fillId="3" borderId="9" xfId="0" applyNumberFormat="1" applyFont="1" applyFill="1" applyBorder="1" applyAlignment="1">
      <alignment horizontal="center" vertical="top" wrapText="1"/>
    </xf>
    <xf numFmtId="10" fontId="0" fillId="3" borderId="10" xfId="0" applyNumberFormat="1" applyFont="1" applyFill="1" applyBorder="1" applyAlignment="1">
      <alignment horizontal="center" vertical="top" wrapText="1"/>
    </xf>
    <xf numFmtId="10" fontId="0" fillId="3" borderId="12" xfId="0" applyNumberFormat="1" applyFont="1" applyFill="1" applyBorder="1" applyAlignment="1">
      <alignment horizontal="center" vertical="top" wrapText="1"/>
    </xf>
    <xf numFmtId="10" fontId="0" fillId="3" borderId="13" xfId="0" applyNumberFormat="1" applyFont="1" applyFill="1" applyBorder="1" applyAlignment="1">
      <alignment horizontal="center" vertical="top" wrapText="1"/>
    </xf>
    <xf numFmtId="10" fontId="0" fillId="3" borderId="9" xfId="0" applyNumberFormat="1" applyFont="1" applyFill="1" applyBorder="1"/>
    <xf numFmtId="10" fontId="0" fillId="3" borderId="10" xfId="0" applyNumberFormat="1" applyFont="1" applyFill="1" applyBorder="1"/>
    <xf numFmtId="10" fontId="0" fillId="3" borderId="12" xfId="0" applyNumberFormat="1" applyFont="1" applyFill="1" applyBorder="1"/>
    <xf numFmtId="10" fontId="0" fillId="3" borderId="13" xfId="0" applyNumberFormat="1" applyFont="1" applyFill="1" applyBorder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NumberFormat="1"/>
    <xf numFmtId="0" fontId="0" fillId="0" borderId="0" xfId="0" applyAlignment="1">
      <alignment wrapText="1"/>
    </xf>
    <xf numFmtId="10" fontId="6" fillId="3" borderId="0" xfId="0" applyNumberFormat="1" applyFont="1" applyFill="1"/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3" borderId="11" xfId="0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2" fontId="0" fillId="3" borderId="9" xfId="0" applyNumberFormat="1" applyFont="1" applyFill="1" applyBorder="1" applyAlignment="1">
      <alignment horizontal="center" vertical="center"/>
    </xf>
    <xf numFmtId="2" fontId="0" fillId="3" borderId="10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Font="1" applyFill="1" applyBorder="1" applyAlignment="1">
      <alignment vertical="top" wrapText="1"/>
    </xf>
    <xf numFmtId="2" fontId="0" fillId="3" borderId="12" xfId="0" applyNumberFormat="1" applyFont="1" applyFill="1" applyBorder="1" applyAlignment="1">
      <alignment horizontal="center" vertical="center"/>
    </xf>
    <xf numFmtId="2" fontId="0" fillId="3" borderId="1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top" wrapText="1"/>
    </xf>
    <xf numFmtId="0" fontId="0" fillId="0" borderId="10" xfId="0" applyNumberFormat="1" applyFont="1" applyBorder="1" applyAlignment="1">
      <alignment horizontal="center" vertical="top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top" wrapText="1"/>
    </xf>
    <xf numFmtId="0" fontId="0" fillId="0" borderId="13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9" fontId="0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B4" sqref="B4"/>
    </sheetView>
  </sheetViews>
  <sheetFormatPr defaultRowHeight="15"/>
  <cols>
    <col min="1" max="1" width="9.140625" customWidth="1"/>
  </cols>
  <sheetData>
    <row r="1" spans="1:13" ht="75.75" customHeight="1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>
      <c r="E3" s="36">
        <v>1.1739999999999999</v>
      </c>
      <c r="F3" s="36">
        <v>1.0469999999999999</v>
      </c>
    </row>
    <row r="4" spans="1:13">
      <c r="A4" s="33" t="s">
        <v>39</v>
      </c>
      <c r="B4" s="37">
        <f>(E3*F3)/100%</f>
        <v>1.2291779999999999</v>
      </c>
    </row>
    <row r="5" spans="1:13">
      <c r="B5" s="36"/>
    </row>
    <row r="6" spans="1:13">
      <c r="B6" s="36"/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H13" sqref="H13"/>
    </sheetView>
  </sheetViews>
  <sheetFormatPr defaultRowHeight="15"/>
  <cols>
    <col min="1" max="1" width="24.28515625" style="1" customWidth="1"/>
    <col min="2" max="6" width="9.140625" style="1"/>
    <col min="7" max="7" width="7.5703125" style="1" customWidth="1"/>
    <col min="8" max="8" width="23" style="1" customWidth="1"/>
    <col min="9" max="9" width="11.5703125" style="1" bestFit="1" customWidth="1"/>
    <col min="10" max="12" width="9.140625" style="1"/>
    <col min="13" max="13" width="19.42578125" style="1" customWidth="1"/>
    <col min="14" max="16384" width="9.140625" style="1"/>
  </cols>
  <sheetData>
    <row r="1" spans="1:13" ht="15.75" thickBot="1"/>
    <row r="2" spans="1:13" ht="31.5">
      <c r="A2" s="2" t="s">
        <v>0</v>
      </c>
      <c r="B2" s="3">
        <v>2003</v>
      </c>
      <c r="C2" s="3">
        <v>2004</v>
      </c>
      <c r="D2" s="3">
        <v>2005</v>
      </c>
      <c r="E2" s="3">
        <v>2006</v>
      </c>
      <c r="F2" s="4">
        <v>2007</v>
      </c>
      <c r="H2" s="15" t="s">
        <v>4</v>
      </c>
      <c r="I2" s="11">
        <v>2004</v>
      </c>
      <c r="J2" s="11">
        <v>2005</v>
      </c>
      <c r="K2" s="11">
        <v>2006</v>
      </c>
      <c r="L2" s="12">
        <v>2007</v>
      </c>
    </row>
    <row r="3" spans="1:13" ht="46.5" customHeight="1">
      <c r="A3" s="79" t="s">
        <v>1</v>
      </c>
      <c r="B3" s="34">
        <v>65</v>
      </c>
      <c r="C3" s="34">
        <v>83.2</v>
      </c>
      <c r="D3" s="34">
        <v>79.3</v>
      </c>
      <c r="E3" s="34">
        <v>89.9</v>
      </c>
      <c r="F3" s="35">
        <v>76.599999999999994</v>
      </c>
      <c r="H3" s="80" t="s">
        <v>1</v>
      </c>
      <c r="I3" s="81">
        <f>C3/$B$3</f>
        <v>1.28</v>
      </c>
      <c r="J3" s="81">
        <f>D3/$B$3</f>
        <v>1.22</v>
      </c>
      <c r="K3" s="81">
        <f>E3/$B$3</f>
        <v>1.3830769230769231</v>
      </c>
      <c r="L3" s="82">
        <f>F3/$B$3</f>
        <v>1.1784615384615384</v>
      </c>
    </row>
    <row r="4" spans="1:13" ht="18" hidden="1" customHeight="1" thickBot="1">
      <c r="A4" s="79"/>
      <c r="B4" s="5">
        <v>65</v>
      </c>
      <c r="C4" s="5">
        <v>83.2</v>
      </c>
      <c r="D4" s="5">
        <v>79.3</v>
      </c>
      <c r="E4" s="5">
        <v>89.9</v>
      </c>
      <c r="F4" s="6">
        <v>76.599999999999994</v>
      </c>
      <c r="H4" s="88"/>
      <c r="I4" s="89"/>
      <c r="J4" s="89"/>
      <c r="K4" s="89"/>
      <c r="L4" s="90"/>
    </row>
    <row r="5" spans="1:13" ht="31.5" customHeight="1" thickBot="1">
      <c r="A5" s="7" t="s">
        <v>2</v>
      </c>
      <c r="B5" s="5">
        <v>54</v>
      </c>
      <c r="C5" s="5">
        <v>71.7</v>
      </c>
      <c r="D5" s="5">
        <v>67.3</v>
      </c>
      <c r="E5" s="5">
        <v>78.900000000000006</v>
      </c>
      <c r="F5" s="6">
        <v>67.3</v>
      </c>
    </row>
    <row r="6" spans="1:13" ht="30.75" customHeight="1" thickBot="1">
      <c r="A6" s="8" t="s">
        <v>3</v>
      </c>
      <c r="B6" s="9">
        <v>11</v>
      </c>
      <c r="C6" s="9">
        <v>11.5</v>
      </c>
      <c r="D6" s="9">
        <v>12</v>
      </c>
      <c r="E6" s="9">
        <v>11</v>
      </c>
      <c r="F6" s="10">
        <v>9.3000000000000007</v>
      </c>
      <c r="H6" s="15" t="s">
        <v>5</v>
      </c>
      <c r="I6" s="11">
        <v>2004</v>
      </c>
      <c r="J6" s="11">
        <v>2005</v>
      </c>
      <c r="K6" s="11">
        <v>2006</v>
      </c>
      <c r="L6" s="12">
        <v>2007</v>
      </c>
    </row>
    <row r="7" spans="1:13" ht="24" customHeight="1" thickBot="1">
      <c r="A7" s="28"/>
      <c r="B7" s="29"/>
      <c r="C7" s="29"/>
      <c r="D7" s="29"/>
      <c r="E7" s="29"/>
      <c r="F7" s="29"/>
      <c r="H7" s="80" t="s">
        <v>1</v>
      </c>
      <c r="I7" s="81">
        <f>C3/B3</f>
        <v>1.28</v>
      </c>
      <c r="J7" s="81">
        <f>D3/C3</f>
        <v>0.95312499999999989</v>
      </c>
      <c r="K7" s="81">
        <f>E3/D3</f>
        <v>1.1336696090794454</v>
      </c>
      <c r="L7" s="82">
        <f>F3/E3</f>
        <v>0.85205784204671842</v>
      </c>
    </row>
    <row r="8" spans="1:13" ht="24" customHeight="1" thickBot="1">
      <c r="A8" s="16" t="s">
        <v>6</v>
      </c>
      <c r="B8" s="3">
        <v>2003</v>
      </c>
      <c r="C8" s="3">
        <v>2004</v>
      </c>
      <c r="D8" s="3">
        <v>2005</v>
      </c>
      <c r="E8" s="3">
        <v>2006</v>
      </c>
      <c r="F8" s="4">
        <v>2007</v>
      </c>
      <c r="H8" s="88"/>
      <c r="I8" s="89"/>
      <c r="J8" s="89"/>
      <c r="K8" s="89"/>
      <c r="L8" s="90"/>
    </row>
    <row r="9" spans="1:13" ht="24" customHeight="1">
      <c r="A9" s="79" t="s">
        <v>1</v>
      </c>
      <c r="B9" s="77">
        <v>65</v>
      </c>
      <c r="C9" s="77">
        <v>83.2</v>
      </c>
      <c r="D9" s="77">
        <v>79.3</v>
      </c>
      <c r="E9" s="77">
        <v>89.9</v>
      </c>
      <c r="F9" s="78">
        <v>76.599999999999994</v>
      </c>
      <c r="H9" s="30"/>
      <c r="I9" s="29"/>
      <c r="J9" s="29"/>
      <c r="K9" s="29"/>
      <c r="L9" s="29"/>
      <c r="M9" s="29"/>
    </row>
    <row r="10" spans="1:13" ht="21" customHeight="1">
      <c r="A10" s="79"/>
      <c r="B10" s="77"/>
      <c r="C10" s="77"/>
      <c r="D10" s="77"/>
      <c r="E10" s="77"/>
      <c r="F10" s="78"/>
    </row>
    <row r="11" spans="1:13" ht="26.25" customHeight="1">
      <c r="A11" s="7" t="s">
        <v>2</v>
      </c>
      <c r="B11" s="49">
        <f>B5/B3</f>
        <v>0.83076923076923082</v>
      </c>
      <c r="C11" s="49">
        <f>C5/C3</f>
        <v>0.86177884615384615</v>
      </c>
      <c r="D11" s="49">
        <f>D5/D3</f>
        <v>0.84867591424968469</v>
      </c>
      <c r="E11" s="49">
        <f>E5/E3</f>
        <v>0.8776418242491657</v>
      </c>
      <c r="F11" s="50">
        <f>F5/F3</f>
        <v>0.87859007832898173</v>
      </c>
    </row>
    <row r="12" spans="1:13" ht="15.75" thickBot="1">
      <c r="A12" s="8" t="s">
        <v>3</v>
      </c>
      <c r="B12" s="51">
        <f>B6/B3</f>
        <v>0.16923076923076924</v>
      </c>
      <c r="C12" s="51">
        <f>C6/C3</f>
        <v>0.13822115384615385</v>
      </c>
      <c r="D12" s="51">
        <f>D6/D3</f>
        <v>0.15132408575031525</v>
      </c>
      <c r="E12" s="51">
        <f>E6/E3</f>
        <v>0.12235817575083426</v>
      </c>
      <c r="F12" s="52">
        <f>F6/F3</f>
        <v>0.1214099216710183</v>
      </c>
    </row>
    <row r="13" spans="1:13" ht="30" customHeight="1" thickBot="1"/>
    <row r="14" spans="1:13" ht="17.25" customHeight="1">
      <c r="A14" s="2" t="s">
        <v>0</v>
      </c>
      <c r="B14" s="3">
        <v>2003</v>
      </c>
      <c r="C14" s="3">
        <v>2004</v>
      </c>
      <c r="D14" s="3">
        <v>2005</v>
      </c>
      <c r="E14" s="3">
        <v>2006</v>
      </c>
      <c r="F14" s="4">
        <v>2007</v>
      </c>
    </row>
    <row r="15" spans="1:13">
      <c r="A15" s="79" t="s">
        <v>1</v>
      </c>
      <c r="B15" s="13">
        <v>65</v>
      </c>
      <c r="C15" s="13">
        <v>83.2</v>
      </c>
      <c r="D15" s="13">
        <v>79.3</v>
      </c>
      <c r="E15" s="13">
        <v>89.9</v>
      </c>
      <c r="F15" s="14">
        <v>76.599999999999994</v>
      </c>
    </row>
    <row r="16" spans="1:13">
      <c r="A16" s="79"/>
      <c r="B16" s="5">
        <v>65</v>
      </c>
      <c r="C16" s="5">
        <v>83.2</v>
      </c>
      <c r="D16" s="5">
        <v>79.3</v>
      </c>
      <c r="E16" s="5">
        <v>89.9</v>
      </c>
      <c r="F16" s="6">
        <v>76.599999999999994</v>
      </c>
    </row>
    <row r="17" spans="1:6" ht="30">
      <c r="A17" s="7" t="s">
        <v>2</v>
      </c>
      <c r="B17" s="5">
        <v>54</v>
      </c>
      <c r="C17" s="5">
        <v>71.7</v>
      </c>
      <c r="D17" s="5">
        <v>67.3</v>
      </c>
      <c r="E17" s="5">
        <v>78.900000000000006</v>
      </c>
      <c r="F17" s="6">
        <v>67.3</v>
      </c>
    </row>
    <row r="18" spans="1:6">
      <c r="A18" s="7" t="s">
        <v>3</v>
      </c>
      <c r="B18" s="5">
        <v>11</v>
      </c>
      <c r="C18" s="5">
        <v>11.5</v>
      </c>
      <c r="D18" s="5">
        <v>12</v>
      </c>
      <c r="E18" s="5">
        <v>11</v>
      </c>
      <c r="F18" s="6">
        <v>9.3000000000000007</v>
      </c>
    </row>
    <row r="19" spans="1:6" ht="15.75">
      <c r="A19" s="31" t="s">
        <v>22</v>
      </c>
      <c r="B19" s="45">
        <f>B17/B18</f>
        <v>4.9090909090909092</v>
      </c>
      <c r="C19" s="45">
        <f t="shared" ref="C19:F19" si="0">C17/C18</f>
        <v>6.2347826086956522</v>
      </c>
      <c r="D19" s="45">
        <f t="shared" si="0"/>
        <v>5.6083333333333334</v>
      </c>
      <c r="E19" s="45">
        <f t="shared" si="0"/>
        <v>7.1727272727272728</v>
      </c>
      <c r="F19" s="46">
        <f t="shared" si="0"/>
        <v>7.2365591397849451</v>
      </c>
    </row>
    <row r="20" spans="1:6" ht="16.5" thickBot="1">
      <c r="A20" s="32" t="s">
        <v>23</v>
      </c>
      <c r="B20" s="47">
        <f>B18/B17</f>
        <v>0.20370370370370369</v>
      </c>
      <c r="C20" s="47">
        <f t="shared" ref="C20:F20" si="1">C18/C17</f>
        <v>0.16039051603905161</v>
      </c>
      <c r="D20" s="47">
        <f t="shared" si="1"/>
        <v>0.17830609212481427</v>
      </c>
      <c r="E20" s="47">
        <f t="shared" si="1"/>
        <v>0.13941698352344739</v>
      </c>
      <c r="F20" s="48">
        <f t="shared" si="1"/>
        <v>0.13818722139673106</v>
      </c>
    </row>
  </sheetData>
  <mergeCells count="18">
    <mergeCell ref="J7:J8"/>
    <mergeCell ref="K7:K8"/>
    <mergeCell ref="L7:L8"/>
    <mergeCell ref="K3:K4"/>
    <mergeCell ref="L3:L4"/>
    <mergeCell ref="A15:A16"/>
    <mergeCell ref="H7:H8"/>
    <mergeCell ref="I7:I8"/>
    <mergeCell ref="A9:A10"/>
    <mergeCell ref="A3:A4"/>
    <mergeCell ref="H3:H4"/>
    <mergeCell ref="I3:I4"/>
    <mergeCell ref="J3:J4"/>
    <mergeCell ref="B9:B10"/>
    <mergeCell ref="C9:C10"/>
    <mergeCell ref="D9:D10"/>
    <mergeCell ref="E9:E10"/>
    <mergeCell ref="F9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E7" sqref="E7"/>
    </sheetView>
  </sheetViews>
  <sheetFormatPr defaultRowHeight="15"/>
  <cols>
    <col min="1" max="1" width="16.7109375" customWidth="1"/>
    <col min="2" max="3" width="13" customWidth="1"/>
    <col min="5" max="5" width="18" customWidth="1"/>
    <col min="6" max="6" width="15.85546875" customWidth="1"/>
    <col min="7" max="7" width="17" customWidth="1"/>
  </cols>
  <sheetData>
    <row r="1" spans="1:7" ht="15.75" thickBot="1"/>
    <row r="2" spans="1:7" ht="32.25" customHeight="1" thickBot="1">
      <c r="A2" s="17"/>
      <c r="B2" s="18" t="s">
        <v>7</v>
      </c>
      <c r="C2" s="18" t="s">
        <v>8</v>
      </c>
      <c r="E2" s="17"/>
      <c r="F2" s="18" t="s">
        <v>7</v>
      </c>
      <c r="G2" s="18" t="s">
        <v>8</v>
      </c>
    </row>
    <row r="3" spans="1:7" ht="33.75" customHeight="1" thickBot="1">
      <c r="A3" s="19" t="s">
        <v>9</v>
      </c>
      <c r="B3" s="20">
        <v>127.7</v>
      </c>
      <c r="C3" s="20">
        <v>169</v>
      </c>
      <c r="E3" s="19" t="s">
        <v>11</v>
      </c>
      <c r="F3" s="19">
        <v>139</v>
      </c>
      <c r="G3" s="19">
        <v>147.9</v>
      </c>
    </row>
    <row r="4" spans="1:7" ht="32.25" customHeight="1" thickBot="1">
      <c r="A4" s="19" t="s">
        <v>10</v>
      </c>
      <c r="B4" s="20">
        <v>63.9</v>
      </c>
      <c r="C4" s="20">
        <v>75.400000000000006</v>
      </c>
      <c r="E4" s="19" t="s">
        <v>12</v>
      </c>
      <c r="F4" s="19">
        <v>30.1</v>
      </c>
      <c r="G4" s="19">
        <v>31.8</v>
      </c>
    </row>
    <row r="5" spans="1:7" ht="15.75" thickBot="1"/>
    <row r="6" spans="1:7" ht="30">
      <c r="A6" s="22"/>
      <c r="B6" s="23" t="s">
        <v>7</v>
      </c>
      <c r="C6" s="24" t="s">
        <v>8</v>
      </c>
    </row>
    <row r="7" spans="1:7" ht="45">
      <c r="A7" s="25" t="s">
        <v>24</v>
      </c>
      <c r="B7" s="41">
        <f>B3/F4</f>
        <v>4.2425249169435215</v>
      </c>
      <c r="C7" s="42">
        <f>C3/G4</f>
        <v>5.3144654088050309</v>
      </c>
    </row>
    <row r="8" spans="1:7" ht="45.75" thickBot="1">
      <c r="A8" s="26" t="s">
        <v>25</v>
      </c>
      <c r="B8" s="43">
        <f>B4/(F3-F4)</f>
        <v>0.58677685950413216</v>
      </c>
      <c r="C8" s="44">
        <f>C4/(G3-G4)</f>
        <v>0.64944013781223087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D9" sqref="D9"/>
    </sheetView>
  </sheetViews>
  <sheetFormatPr defaultRowHeight="15"/>
  <cols>
    <col min="1" max="1" width="16.140625" customWidth="1"/>
    <col min="3" max="3" width="15.140625" customWidth="1"/>
    <col min="4" max="4" width="14.42578125" customWidth="1"/>
  </cols>
  <sheetData>
    <row r="1" spans="1:4">
      <c r="A1" s="91" t="s">
        <v>16</v>
      </c>
      <c r="B1" s="92" t="s">
        <v>17</v>
      </c>
      <c r="C1" s="92" t="s">
        <v>18</v>
      </c>
      <c r="D1" s="93" t="s">
        <v>27</v>
      </c>
    </row>
    <row r="2" spans="1:4">
      <c r="A2" s="94" t="s">
        <v>13</v>
      </c>
      <c r="B2" s="95">
        <v>11967</v>
      </c>
      <c r="C2" s="96">
        <v>3.5</v>
      </c>
      <c r="D2" s="97">
        <f>C2*B2</f>
        <v>41884.5</v>
      </c>
    </row>
    <row r="3" spans="1:4">
      <c r="A3" s="94" t="s">
        <v>14</v>
      </c>
      <c r="B3" s="95">
        <v>24205</v>
      </c>
      <c r="C3" s="95">
        <v>1.3</v>
      </c>
      <c r="D3" s="97">
        <f t="shared" ref="D3:D4" si="0">C3*B3</f>
        <v>31466.5</v>
      </c>
    </row>
    <row r="4" spans="1:4" ht="15.75" thickBot="1">
      <c r="A4" s="98" t="s">
        <v>15</v>
      </c>
      <c r="B4" s="99">
        <v>7474</v>
      </c>
      <c r="C4" s="99">
        <v>6</v>
      </c>
      <c r="D4" s="67">
        <f t="shared" si="0"/>
        <v>44844</v>
      </c>
    </row>
    <row r="5" spans="1:4">
      <c r="A5" s="27"/>
      <c r="B5" s="21"/>
      <c r="C5" s="21"/>
    </row>
    <row r="7" spans="1:4">
      <c r="A7" s="27" t="s">
        <v>26</v>
      </c>
      <c r="B7">
        <f>SUM(B2:B4)</f>
        <v>43646</v>
      </c>
      <c r="C7" s="38" t="s">
        <v>27</v>
      </c>
      <c r="D7">
        <f>SUM(D2:D4)</f>
        <v>118195</v>
      </c>
    </row>
    <row r="9" spans="1:4">
      <c r="A9" s="39" t="s">
        <v>28</v>
      </c>
      <c r="B9" s="40">
        <f>D7/B7</f>
        <v>2.708037391742657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D18" sqref="D18"/>
    </sheetView>
  </sheetViews>
  <sheetFormatPr defaultRowHeight="15"/>
  <cols>
    <col min="1" max="1" width="25.7109375" customWidth="1"/>
    <col min="2" max="2" width="24.5703125" customWidth="1"/>
    <col min="3" max="3" width="22.5703125" customWidth="1"/>
    <col min="4" max="4" width="21.140625" customWidth="1"/>
    <col min="5" max="5" width="21.28515625" customWidth="1"/>
  </cols>
  <sheetData>
    <row r="1" spans="1:5" ht="48.75" customHeight="1">
      <c r="A1" s="100" t="s">
        <v>19</v>
      </c>
      <c r="B1" s="101" t="s">
        <v>50</v>
      </c>
      <c r="C1" s="102" t="s">
        <v>20</v>
      </c>
      <c r="D1" s="102" t="s">
        <v>21</v>
      </c>
      <c r="E1" s="103" t="s">
        <v>48</v>
      </c>
    </row>
    <row r="2" spans="1:5">
      <c r="A2" s="104" t="s">
        <v>40</v>
      </c>
      <c r="B2" s="105">
        <f>5/2</f>
        <v>2.5</v>
      </c>
      <c r="C2" s="105">
        <v>3</v>
      </c>
      <c r="D2" s="106">
        <v>5.2</v>
      </c>
      <c r="E2" s="107">
        <f>B2*C2</f>
        <v>7.5</v>
      </c>
    </row>
    <row r="3" spans="1:5">
      <c r="A3" s="104" t="s">
        <v>41</v>
      </c>
      <c r="B3" s="105">
        <f>(10+5)/2</f>
        <v>7.5</v>
      </c>
      <c r="C3" s="105">
        <v>21</v>
      </c>
      <c r="D3" s="106">
        <v>108</v>
      </c>
      <c r="E3" s="107">
        <f t="shared" ref="E3:E9" si="0">B3*C3</f>
        <v>157.5</v>
      </c>
    </row>
    <row r="4" spans="1:5">
      <c r="A4" s="104" t="s">
        <v>42</v>
      </c>
      <c r="B4" s="105">
        <f>(10+15)/2</f>
        <v>12.5</v>
      </c>
      <c r="C4" s="105">
        <v>17</v>
      </c>
      <c r="D4" s="106">
        <v>163.6</v>
      </c>
      <c r="E4" s="107">
        <f t="shared" si="0"/>
        <v>212.5</v>
      </c>
    </row>
    <row r="5" spans="1:5">
      <c r="A5" s="104" t="s">
        <v>43</v>
      </c>
      <c r="B5" s="105">
        <f>(15+20)/2</f>
        <v>17.5</v>
      </c>
      <c r="C5" s="105">
        <v>9</v>
      </c>
      <c r="D5" s="106">
        <v>101.2</v>
      </c>
      <c r="E5" s="107">
        <f t="shared" si="0"/>
        <v>157.5</v>
      </c>
    </row>
    <row r="6" spans="1:5">
      <c r="A6" s="104" t="s">
        <v>44</v>
      </c>
      <c r="B6" s="105">
        <f>(20+25)/2</f>
        <v>22.5</v>
      </c>
      <c r="C6" s="105">
        <v>5</v>
      </c>
      <c r="D6" s="106">
        <v>65.3</v>
      </c>
      <c r="E6" s="107">
        <f t="shared" si="0"/>
        <v>112.5</v>
      </c>
    </row>
    <row r="7" spans="1:5">
      <c r="A7" s="104" t="s">
        <v>45</v>
      </c>
      <c r="B7" s="105">
        <f>(25+30)/2</f>
        <v>27.5</v>
      </c>
      <c r="C7" s="105">
        <v>3</v>
      </c>
      <c r="D7" s="106">
        <v>40.6</v>
      </c>
      <c r="E7" s="107">
        <f t="shared" si="0"/>
        <v>82.5</v>
      </c>
    </row>
    <row r="8" spans="1:5">
      <c r="A8" s="104" t="s">
        <v>46</v>
      </c>
      <c r="B8" s="105">
        <f>(30+35)/2</f>
        <v>32.5</v>
      </c>
      <c r="C8" s="105">
        <v>4</v>
      </c>
      <c r="D8" s="106">
        <v>55.4</v>
      </c>
      <c r="E8" s="107">
        <f t="shared" si="0"/>
        <v>130</v>
      </c>
    </row>
    <row r="9" spans="1:5" ht="15.75" thickBot="1">
      <c r="A9" s="108" t="s">
        <v>47</v>
      </c>
      <c r="B9" s="109">
        <f>(35+40)/2</f>
        <v>37.5</v>
      </c>
      <c r="C9" s="109">
        <v>2</v>
      </c>
      <c r="D9" s="110">
        <v>29</v>
      </c>
      <c r="E9" s="111">
        <f t="shared" si="0"/>
        <v>75</v>
      </c>
    </row>
    <row r="10" spans="1:5">
      <c r="D10" s="56" t="s">
        <v>51</v>
      </c>
      <c r="E10" s="56" t="s">
        <v>51</v>
      </c>
    </row>
    <row r="11" spans="1:5">
      <c r="D11" s="54">
        <f>SUM(D2:D10)</f>
        <v>568.30000000000007</v>
      </c>
      <c r="E11" s="55">
        <f>SUM(E2:E10)</f>
        <v>935</v>
      </c>
    </row>
    <row r="13" spans="1:5">
      <c r="A13" t="s">
        <v>52</v>
      </c>
      <c r="B13" s="37">
        <f>D11/E11</f>
        <v>0.60780748663101614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F7" sqref="F7"/>
    </sheetView>
  </sheetViews>
  <sheetFormatPr defaultRowHeight="15"/>
  <cols>
    <col min="1" max="1" width="25.42578125" customWidth="1"/>
    <col min="2" max="2" width="14.140625" customWidth="1"/>
  </cols>
  <sheetData>
    <row r="1" spans="1:8" ht="41.25" customHeight="1">
      <c r="A1" s="112" t="s">
        <v>53</v>
      </c>
      <c r="B1" s="102">
        <v>28</v>
      </c>
      <c r="C1" s="102">
        <v>32</v>
      </c>
      <c r="D1" s="102">
        <v>36</v>
      </c>
      <c r="E1" s="102">
        <v>40</v>
      </c>
      <c r="F1" s="102">
        <v>44</v>
      </c>
      <c r="G1" s="113">
        <v>48</v>
      </c>
    </row>
    <row r="2" spans="1:8" ht="15.75" thickBot="1">
      <c r="A2" s="70" t="s">
        <v>49</v>
      </c>
      <c r="B2" s="114">
        <v>4</v>
      </c>
      <c r="C2" s="114">
        <v>15</v>
      </c>
      <c r="D2" s="114">
        <v>30</v>
      </c>
      <c r="E2" s="114">
        <v>26</v>
      </c>
      <c r="F2" s="114">
        <v>15</v>
      </c>
      <c r="G2" s="115">
        <v>10</v>
      </c>
      <c r="H2">
        <f>SUM(B2:G2)</f>
        <v>100</v>
      </c>
    </row>
    <row r="4" spans="1:8">
      <c r="A4" t="s">
        <v>54</v>
      </c>
      <c r="B4" s="58">
        <f>B1*B2+C1*C2+D1*D2+E1*E2+F1*F2+G1*G2</f>
        <v>3852</v>
      </c>
    </row>
    <row r="5" spans="1:8">
      <c r="A5" s="57" t="s">
        <v>72</v>
      </c>
      <c r="B5" s="59"/>
    </row>
    <row r="6" spans="1:8">
      <c r="A6" s="21" t="s">
        <v>73</v>
      </c>
      <c r="B6" s="21">
        <v>38</v>
      </c>
    </row>
    <row r="7" spans="1:8">
      <c r="A7" s="21" t="s">
        <v>74</v>
      </c>
      <c r="B7" s="21">
        <v>4</v>
      </c>
    </row>
    <row r="8" spans="1:8">
      <c r="A8" s="21" t="s">
        <v>75</v>
      </c>
      <c r="B8" s="21">
        <v>49</v>
      </c>
    </row>
    <row r="9" spans="1:8">
      <c r="A9" s="21" t="s">
        <v>76</v>
      </c>
      <c r="B9" s="21">
        <v>100</v>
      </c>
    </row>
    <row r="10" spans="1:8">
      <c r="A10" s="21" t="s">
        <v>77</v>
      </c>
      <c r="B10" s="21">
        <v>26</v>
      </c>
    </row>
    <row r="12" spans="1:8">
      <c r="A12" s="21" t="s">
        <v>78</v>
      </c>
      <c r="B12" s="40">
        <f>B6+B7*((B9/2-B8)/B10)</f>
        <v>38.153846153846153</v>
      </c>
    </row>
    <row r="14" spans="1:8">
      <c r="A14" s="75" t="s">
        <v>83</v>
      </c>
    </row>
    <row r="15" spans="1:8">
      <c r="A15" s="21" t="s">
        <v>79</v>
      </c>
      <c r="B15" s="21" t="s">
        <v>80</v>
      </c>
    </row>
    <row r="16" spans="1:8">
      <c r="A16" s="21" t="s">
        <v>73</v>
      </c>
      <c r="B16" s="21">
        <v>34</v>
      </c>
    </row>
    <row r="17" spans="1:2">
      <c r="A17" s="21" t="s">
        <v>74</v>
      </c>
      <c r="B17" s="21">
        <v>4</v>
      </c>
    </row>
    <row r="18" spans="1:2">
      <c r="A18" s="21" t="s">
        <v>77</v>
      </c>
      <c r="B18" s="21">
        <v>30</v>
      </c>
    </row>
    <row r="19" spans="1:2">
      <c r="A19" s="21" t="s">
        <v>75</v>
      </c>
      <c r="B19" s="21">
        <v>15</v>
      </c>
    </row>
    <row r="20" spans="1:2">
      <c r="A20" s="21" t="s">
        <v>81</v>
      </c>
      <c r="B20" s="21">
        <v>26</v>
      </c>
    </row>
    <row r="22" spans="1:2">
      <c r="A22" s="21" t="s">
        <v>82</v>
      </c>
      <c r="B22" s="58">
        <f>B16+B7*((B18-B19)/((B18-B19)+(B18-B20)))</f>
        <v>37.157894736842103</v>
      </c>
    </row>
    <row r="24" spans="1:2">
      <c r="A24" s="74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D13" sqref="D13"/>
    </sheetView>
  </sheetViews>
  <sheetFormatPr defaultRowHeight="15"/>
  <cols>
    <col min="1" max="1" width="18.42578125" customWidth="1"/>
    <col min="2" max="2" width="22.140625" customWidth="1"/>
    <col min="3" max="3" width="21.140625" customWidth="1"/>
    <col min="4" max="4" width="22.7109375" customWidth="1"/>
    <col min="5" max="5" width="15.140625" customWidth="1"/>
    <col min="6" max="6" width="16.140625" customWidth="1"/>
    <col min="7" max="7" width="11.42578125" customWidth="1"/>
  </cols>
  <sheetData>
    <row r="1" spans="1:7">
      <c r="A1" s="118" t="s">
        <v>29</v>
      </c>
      <c r="B1" s="119" t="s">
        <v>30</v>
      </c>
      <c r="C1" s="119"/>
      <c r="D1" s="119"/>
      <c r="E1" s="119" t="s">
        <v>31</v>
      </c>
      <c r="F1" s="119"/>
      <c r="G1" s="120"/>
    </row>
    <row r="2" spans="1:7" ht="51.75" customHeight="1">
      <c r="A2" s="121"/>
      <c r="B2" s="122" t="s">
        <v>32</v>
      </c>
      <c r="C2" s="122" t="s">
        <v>33</v>
      </c>
      <c r="D2" s="116" t="s">
        <v>55</v>
      </c>
      <c r="E2" s="122" t="s">
        <v>34</v>
      </c>
      <c r="F2" s="122" t="s">
        <v>33</v>
      </c>
      <c r="G2" s="117" t="s">
        <v>55</v>
      </c>
    </row>
    <row r="3" spans="1:7">
      <c r="A3" s="123" t="s">
        <v>35</v>
      </c>
      <c r="B3" s="124">
        <v>150</v>
      </c>
      <c r="C3" s="125">
        <v>0.75</v>
      </c>
      <c r="D3" s="124">
        <f>B3*C3</f>
        <v>112.5</v>
      </c>
      <c r="E3" s="124">
        <v>101</v>
      </c>
      <c r="F3" s="125">
        <v>0.6</v>
      </c>
      <c r="G3" s="126">
        <f>E3*F3</f>
        <v>60.599999999999994</v>
      </c>
    </row>
    <row r="4" spans="1:7">
      <c r="A4" s="123" t="s">
        <v>36</v>
      </c>
      <c r="B4" s="124">
        <v>201</v>
      </c>
      <c r="C4" s="125">
        <v>0.49</v>
      </c>
      <c r="D4" s="124">
        <f t="shared" ref="D4:D5" si="0">B4*C4</f>
        <v>98.49</v>
      </c>
      <c r="E4" s="124">
        <v>85</v>
      </c>
      <c r="F4" s="125">
        <v>0.65</v>
      </c>
      <c r="G4" s="126">
        <f t="shared" ref="G4:G5" si="1">E4*F4</f>
        <v>55.25</v>
      </c>
    </row>
    <row r="5" spans="1:7" ht="15.75" thickBot="1">
      <c r="A5" s="127" t="s">
        <v>37</v>
      </c>
      <c r="B5" s="128">
        <v>149</v>
      </c>
      <c r="C5" s="129">
        <v>0.69</v>
      </c>
      <c r="D5" s="128">
        <f t="shared" si="0"/>
        <v>102.80999999999999</v>
      </c>
      <c r="E5" s="128">
        <v>115</v>
      </c>
      <c r="F5" s="129">
        <v>0.72</v>
      </c>
      <c r="G5" s="130">
        <f t="shared" si="1"/>
        <v>82.8</v>
      </c>
    </row>
    <row r="6" spans="1:7">
      <c r="B6" s="33"/>
      <c r="C6" s="36"/>
      <c r="D6" s="53"/>
      <c r="E6" s="33"/>
    </row>
    <row r="7" spans="1:7" ht="31.5" customHeight="1">
      <c r="B7" s="60" t="s">
        <v>56</v>
      </c>
      <c r="C7" s="60" t="s">
        <v>57</v>
      </c>
      <c r="D7" s="60" t="s">
        <v>58</v>
      </c>
    </row>
    <row r="8" spans="1:7">
      <c r="B8" s="61">
        <f>SUM(D3:D5)/SUM(B3:B5)</f>
        <v>0.62760000000000005</v>
      </c>
      <c r="C8" s="61">
        <f>SUM(G3:G5)/SUM(E3:E5)</f>
        <v>0.65996677740863785</v>
      </c>
      <c r="D8" s="61">
        <f>SUM(D3:D5,G3:G5)/SUM(B3:B5,E3:E5)</f>
        <v>0.6397627965043694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G13" sqref="G13"/>
    </sheetView>
  </sheetViews>
  <sheetFormatPr defaultRowHeight="15"/>
  <cols>
    <col min="1" max="1" width="13.85546875" customWidth="1"/>
  </cols>
  <sheetData>
    <row r="1" spans="1:8" ht="30">
      <c r="A1" s="68" t="s">
        <v>59</v>
      </c>
      <c r="B1" s="83" t="s">
        <v>60</v>
      </c>
      <c r="C1" s="83"/>
      <c r="D1" s="84"/>
      <c r="F1" s="85" t="s">
        <v>64</v>
      </c>
      <c r="G1" s="86"/>
      <c r="H1" s="87"/>
    </row>
    <row r="2" spans="1:8">
      <c r="A2" s="69"/>
      <c r="B2" s="63" t="s">
        <v>61</v>
      </c>
      <c r="C2" s="63" t="s">
        <v>62</v>
      </c>
      <c r="D2" s="64" t="s">
        <v>63</v>
      </c>
      <c r="F2" s="62" t="s">
        <v>61</v>
      </c>
      <c r="G2" s="63" t="s">
        <v>62</v>
      </c>
      <c r="H2" s="64" t="s">
        <v>63</v>
      </c>
    </row>
    <row r="3" spans="1:8" ht="15.75" thickBot="1">
      <c r="A3" s="62">
        <v>0</v>
      </c>
      <c r="B3" s="63">
        <v>4</v>
      </c>
      <c r="C3" s="63">
        <v>7</v>
      </c>
      <c r="D3" s="64">
        <v>5</v>
      </c>
      <c r="F3" s="65">
        <f>(B3*$A$3+B4*$A$4+B5*$A$5+B6*$A$6)/SUM(B3:B6)</f>
        <v>1.25</v>
      </c>
      <c r="G3" s="66">
        <f t="shared" ref="G3:H3" si="0">(C3*$A$3+C4*$A$4+C5*$A$5+C6*$A$6)/SUM(C3:C6)</f>
        <v>0.90476190476190477</v>
      </c>
      <c r="H3" s="67">
        <f t="shared" si="0"/>
        <v>0.90476190476190477</v>
      </c>
    </row>
    <row r="4" spans="1:8">
      <c r="A4" s="62">
        <v>1</v>
      </c>
      <c r="B4" s="63">
        <v>3</v>
      </c>
      <c r="C4" s="63">
        <v>10</v>
      </c>
      <c r="D4" s="64">
        <v>13</v>
      </c>
    </row>
    <row r="5" spans="1:8">
      <c r="A5" s="62">
        <v>2</v>
      </c>
      <c r="B5" s="63">
        <v>3</v>
      </c>
      <c r="C5" s="63">
        <v>3</v>
      </c>
      <c r="D5" s="64">
        <v>3</v>
      </c>
    </row>
    <row r="6" spans="1:8" ht="15.75" thickBot="1">
      <c r="A6" s="70">
        <v>3</v>
      </c>
      <c r="B6" s="71">
        <v>2</v>
      </c>
      <c r="C6" s="71">
        <v>1</v>
      </c>
      <c r="D6" s="72">
        <v>0</v>
      </c>
    </row>
    <row r="7" spans="1:8" ht="15.75" thickBot="1"/>
    <row r="8" spans="1:8" ht="24" customHeight="1">
      <c r="A8" s="85" t="s">
        <v>65</v>
      </c>
      <c r="B8" s="86"/>
      <c r="C8" s="87"/>
    </row>
    <row r="9" spans="1:8">
      <c r="A9" s="62" t="s">
        <v>61</v>
      </c>
      <c r="B9" s="63" t="s">
        <v>62</v>
      </c>
      <c r="C9" s="64" t="s">
        <v>63</v>
      </c>
    </row>
    <row r="10" spans="1:8" ht="15.75" thickBot="1">
      <c r="A10" s="73">
        <f>((($A$3-F3)^2)*B3+(($A$4-F3)^2)*B4+(($A$5-F3)^2)*B5+(($A$6-F3)^2)*B6)/SUM(B3:B6)</f>
        <v>1.1875</v>
      </c>
      <c r="B10" s="73">
        <f>((($A$3-G3)^2)*C3+(($A$4-G3)^2)*C4+(($A$5-G3)^2)*C5+(($A$6-G3)^2)*C6)/SUM(C3:C6)</f>
        <v>0.65759637188208619</v>
      </c>
      <c r="C10" s="73">
        <f t="shared" ref="C10" si="1">((($A$3-H3)^2)*D3+(($A$4-H3)^2)*D4+(($A$5-H3)^2)*D5+(($A$6-H3)^2)*D6)/SUM(D3:D6)</f>
        <v>0.3718820861678005</v>
      </c>
    </row>
    <row r="12" spans="1:8">
      <c r="A12" s="57" t="s">
        <v>66</v>
      </c>
      <c r="B12" s="57"/>
      <c r="C12" s="57"/>
      <c r="D12" s="58">
        <f>(A10*SUM(B3:B6)+B10*SUM(C3:C6)+C10*SUM(D3:D6))/SUM(B3:D6)</f>
        <v>0.66424162257495589</v>
      </c>
    </row>
    <row r="14" spans="1:8">
      <c r="A14" t="s">
        <v>67</v>
      </c>
      <c r="B14">
        <f>B4*A4+C4*A4+D4*A4+B5*A5+C5*A5+D5*A5+B6*A6+C6*A6+D6*A6</f>
        <v>53</v>
      </c>
    </row>
    <row r="15" spans="1:8">
      <c r="A15" t="s">
        <v>68</v>
      </c>
      <c r="B15">
        <f>SUM(B3:D6)</f>
        <v>54</v>
      </c>
    </row>
    <row r="16" spans="1:8">
      <c r="A16" t="s">
        <v>69</v>
      </c>
      <c r="B16">
        <f>B14/B15</f>
        <v>0.98148148148148151</v>
      </c>
    </row>
    <row r="18" spans="1:4">
      <c r="A18" s="57" t="s">
        <v>70</v>
      </c>
      <c r="B18" s="57"/>
      <c r="C18" s="57"/>
      <c r="D18" s="58">
        <f>(((A3-B16)^2)*SUM(B3:D3)+((A4-B16)^2)*SUM(B4:D4)+((A5-B16)^2)*SUM(B5:D5)+((A6-B16)^2)*SUM(B6:D6))/B15</f>
        <v>0.68484224965706464</v>
      </c>
    </row>
    <row r="20" spans="1:4">
      <c r="A20" s="57" t="s">
        <v>71</v>
      </c>
      <c r="B20" s="57"/>
      <c r="C20" s="57"/>
      <c r="D20" s="58">
        <f>(((F3-B16)^2)*SUM(B3:B6)+((G3-B16)^2)*SUM(C3:C6)+((H3-B16)^2)*SUM(D3:D6))/B15</f>
        <v>2.0600627082108566E-2</v>
      </c>
    </row>
  </sheetData>
  <mergeCells count="3">
    <mergeCell ref="B1:D1"/>
    <mergeCell ref="F1:H1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Задача 1</vt:lpstr>
      <vt:lpstr>Задача 2</vt:lpstr>
      <vt:lpstr>Задача 3</vt:lpstr>
      <vt:lpstr>Задача 4</vt:lpstr>
      <vt:lpstr>Задача 5</vt:lpstr>
      <vt:lpstr>Задача 6</vt:lpstr>
      <vt:lpstr>Задача 7</vt:lpstr>
      <vt:lpstr>Задача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ххх</dc:creator>
  <cp:lastModifiedBy>ххх</cp:lastModifiedBy>
  <dcterms:created xsi:type="dcterms:W3CDTF">2009-02-19T20:31:14Z</dcterms:created>
  <dcterms:modified xsi:type="dcterms:W3CDTF">2009-02-25T20:53:39Z</dcterms:modified>
</cp:coreProperties>
</file>